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ASEMA\Desktop\"/>
    </mc:Choice>
  </mc:AlternateContent>
  <xr:revisionPtr revIDLastSave="0" documentId="8_{19967703-3264-4191-9750-58583A109699}" xr6:coauthVersionLast="47" xr6:coauthVersionMax="47" xr10:uidLastSave="{00000000-0000-0000-0000-000000000000}"/>
  <bookViews>
    <workbookView xWindow="-110" yWindow="-110" windowWidth="19420" windowHeight="10300" xr2:uid="{00000000-000D-0000-FFFF-FFFF00000000}"/>
  </bookViews>
  <sheets>
    <sheet name="DACF" sheetId="3" r:id="rId1"/>
  </sheets>
  <definedNames>
    <definedName name="_xlnm.Print_Titles" localSheetId="0">DACF!$6:$7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2" i="3" l="1"/>
  <c r="L26" i="3" l="1"/>
  <c r="G33" i="3" l="1"/>
  <c r="I8" i="3" l="1"/>
  <c r="J9" i="3" l="1"/>
  <c r="K9" i="3" s="1"/>
  <c r="G55" i="3" l="1"/>
  <c r="G56" i="3"/>
  <c r="G57" i="3"/>
  <c r="G58" i="3"/>
  <c r="G59" i="3"/>
  <c r="G60" i="3"/>
  <c r="G61" i="3"/>
  <c r="G54" i="3"/>
  <c r="G39" i="3"/>
  <c r="G40" i="3"/>
  <c r="G41" i="3"/>
  <c r="G42" i="3"/>
  <c r="G43" i="3"/>
  <c r="G44" i="3"/>
  <c r="G45" i="3"/>
  <c r="G46" i="3"/>
  <c r="G47" i="3"/>
  <c r="G48" i="3"/>
  <c r="G38" i="3"/>
  <c r="G36" i="3"/>
  <c r="G35" i="3"/>
  <c r="G30" i="3"/>
  <c r="G31" i="3"/>
  <c r="G29" i="3"/>
  <c r="G25" i="3"/>
  <c r="G26" i="3"/>
  <c r="G27" i="3"/>
  <c r="D34" i="3" l="1"/>
  <c r="J36" i="3" s="1"/>
  <c r="K36" i="3" s="1"/>
  <c r="G23" i="3"/>
  <c r="G22" i="3"/>
  <c r="G21" i="3"/>
  <c r="G13" i="3"/>
  <c r="G12" i="3"/>
  <c r="G9" i="3" l="1"/>
  <c r="D72" i="3" l="1"/>
  <c r="D53" i="3"/>
  <c r="D37" i="3"/>
  <c r="D28" i="3"/>
  <c r="J33" i="3" s="1"/>
  <c r="D20" i="3"/>
  <c r="J28" i="3" s="1"/>
  <c r="D11" i="3"/>
  <c r="J18" i="3" s="1"/>
  <c r="D8" i="3"/>
  <c r="J52" i="3" l="1"/>
  <c r="L48" i="3"/>
  <c r="J71" i="3"/>
  <c r="L61" i="3"/>
  <c r="D98" i="3"/>
  <c r="G20" i="3"/>
  <c r="F20" i="3"/>
  <c r="E20" i="3"/>
  <c r="I20" i="3" l="1"/>
  <c r="I11" i="3"/>
  <c r="E98" i="3"/>
  <c r="C98" i="3"/>
  <c r="I28" i="3"/>
  <c r="K33" i="3" s="1"/>
  <c r="I37" i="3"/>
  <c r="K52" i="3" s="1"/>
  <c r="I53" i="3"/>
  <c r="K71" i="3" s="1"/>
  <c r="F98" i="3"/>
  <c r="G98" i="3"/>
  <c r="L17" i="3" l="1"/>
  <c r="K19" i="3"/>
  <c r="L27" i="3"/>
  <c r="K28" i="3"/>
</calcChain>
</file>

<file path=xl/sharedStrings.xml><?xml version="1.0" encoding="utf-8"?>
<sst xmlns="http://schemas.openxmlformats.org/spreadsheetml/2006/main" count="156" uniqueCount="114">
  <si>
    <t>SN</t>
  </si>
  <si>
    <t>ACTIVITIY</t>
  </si>
  <si>
    <t>DISTRICT ASSEMBLIES COMMON FUND (DACF) BUDGET EXTRACT - 2026</t>
  </si>
  <si>
    <t>ALLOCATION</t>
  </si>
  <si>
    <t>OUTSTANDING</t>
  </si>
  <si>
    <t>%age ALLOCATION</t>
  </si>
  <si>
    <t>TOTAL</t>
  </si>
  <si>
    <t>DACF ALLOCATION FOR 2026</t>
  </si>
  <si>
    <t>DACF ALLOCATION FOR 2025</t>
  </si>
  <si>
    <t>TOTAL RECEIPT 2025</t>
  </si>
  <si>
    <t>PAYMENT TO DATE</t>
  </si>
  <si>
    <t>CONTRACT SUM</t>
  </si>
  <si>
    <t>Support for Fumigation Activities</t>
  </si>
  <si>
    <t>Sanitation Improvement Package</t>
  </si>
  <si>
    <t>Maintenance of Accounting Software</t>
  </si>
  <si>
    <t>Support for Official Celebrations and Protocol expenses</t>
  </si>
  <si>
    <t>Procurement of Office equipment</t>
  </si>
  <si>
    <t>Community Sensitization and Education</t>
  </si>
  <si>
    <t>Logistical Support to Decentralised Department</t>
  </si>
  <si>
    <t>Support for NALAG Activities</t>
  </si>
  <si>
    <t>LEGACY INFRASTRUCTURE</t>
  </si>
  <si>
    <t>SANITATION INFRASTRUCTURE (INCLUDING DRAINAGE)</t>
  </si>
  <si>
    <t>WATER INFRASTRUCTURE (INCLUDING DRAINAGE)</t>
  </si>
  <si>
    <t>EDUCATION INFRASTRUCTURE</t>
  </si>
  <si>
    <t>HEALTH INFRASTRUCTURE</t>
  </si>
  <si>
    <t>24-HR ECONOMY MARKET</t>
  </si>
  <si>
    <t>ADMINISTRATION</t>
  </si>
  <si>
    <t>Procurement and Operationalization of  Revenue Management Software</t>
  </si>
  <si>
    <t>Support for Data Collection activities</t>
  </si>
  <si>
    <t>Support for Briiliant but Needy Students</t>
  </si>
  <si>
    <t>Bank Charges</t>
  </si>
  <si>
    <t xml:space="preserve">                    GHC 40,000.00</t>
  </si>
  <si>
    <t xml:space="preserve">                    GHC 30,000.00</t>
  </si>
  <si>
    <t>NAME OF DISTRICT: EFFUTU MUNICIPAL ASSEMBLY</t>
  </si>
  <si>
    <t>Design and Construction of 24hr economy model market</t>
  </si>
  <si>
    <t>Renovation of New Winneba CHPS compound</t>
  </si>
  <si>
    <t>Renovation of Warabeba CHPS compound</t>
  </si>
  <si>
    <t>Construction of 1NO. 3unit class room block with gender amenities at Unipra South Basic school</t>
  </si>
  <si>
    <t>Construction of 1No. 6unit class room block with gender amenities at Don Bosco</t>
  </si>
  <si>
    <t>Construction of 1No. 2 Unit KG Block with gender amenities at Methodist Basic School</t>
  </si>
  <si>
    <t xml:space="preserve">Support for My 1st day at School, STEM education and MOCK Exams </t>
  </si>
  <si>
    <t>Support for needy but brilliant students and other educational activities</t>
  </si>
  <si>
    <t>Rehabilitate and renovate 1no. 2unit class room block at Methodist A/B</t>
  </si>
  <si>
    <t>Construction of 1no. CHPS compound at Eyigyaa Lodge</t>
  </si>
  <si>
    <t>Construction of 1no. CHPS compound at Nankyeboom</t>
  </si>
  <si>
    <t>constriction of incinerator at municipal hospital</t>
  </si>
  <si>
    <t>Construction of placenta pits at municipal hospital</t>
  </si>
  <si>
    <t>Completion of waiting area at Municipal Hospital</t>
  </si>
  <si>
    <t>construction of wellness clinic at municipal market</t>
  </si>
  <si>
    <t>Repair And Maintenance of Pipes and Pipelines within the Municipality (Ansaful, Gyatekrom, Roundabout, etc)</t>
  </si>
  <si>
    <t>Extension of Pipe borne water to New Communities (Nsuekyir, Ntakofem down, Lowcost down, Gyatekrom, Atietu, Gyengenadze, etc)</t>
  </si>
  <si>
    <t>Drilling and Mechanization of boreholes in 10  Schools (Unipra south A, Unipra South C, Zion Primary, Gyengyanadze court, Low cost MA Primary school, New winneba MA Primary school, Ayerebi Ackah Primary School, Ntakofem MA Primary School, Nsuekyir MA Primary School, Ateitu MA Primary school</t>
  </si>
  <si>
    <t>Provision for Waste Management Services -Refuse Evacuation</t>
  </si>
  <si>
    <t>District wide fumigation exercise day</t>
  </si>
  <si>
    <t>Fumigation</t>
  </si>
  <si>
    <t>Organisation National Sanitation Day</t>
  </si>
  <si>
    <t>Procure and distribute 10 refuse containers</t>
  </si>
  <si>
    <t>Procurement of sanitory tools and equipments(schools, health centers etc)</t>
  </si>
  <si>
    <t>Provision of 3 motorized tricycle for environmental health unit</t>
  </si>
  <si>
    <t>Construction of Culvert at Nananom Road/Abasraba South, Gyahadze</t>
  </si>
  <si>
    <t>Dredging of Stream Construction of  2no. 2*2m diameter box culvert at komfoadae</t>
  </si>
  <si>
    <t>Completion of Stabilization Pond at New Winneba</t>
  </si>
  <si>
    <t>Completion of teachers Bungalow at Domeabra</t>
  </si>
  <si>
    <t>Completion of nurses residence at Ndaamba</t>
  </si>
  <si>
    <t>Rehabilitation of Classroom Block (RE ROOFING)</t>
  </si>
  <si>
    <t>Completion of MCE’s Residence</t>
  </si>
  <si>
    <t>Completion of 1 no. 8-seater water closet toilet facility at Zion area</t>
  </si>
  <si>
    <t>Completion of 1 no. 6-seater public toilet at Ndamba</t>
  </si>
  <si>
    <t>Provide 1000 pieces of School furniture: hexagonal tables/chairs, dual desk, cupboard, teachers table/chairs (Unipra South A and C, Methodist primary school, Don Bosco Catholic Primary school, Komfoadae MA Primary school, New Winneba MA Primary School)</t>
  </si>
  <si>
    <t>Provision of furniture for Education Directorate</t>
  </si>
  <si>
    <t>NALAG Dues</t>
  </si>
  <si>
    <t xml:space="preserve">Operationalization of Zonal Council  </t>
  </si>
  <si>
    <t>Procurement of office equipment and stationaries</t>
  </si>
  <si>
    <t>Provision for Social Accountability programmes- Town Hall Meetings, stakeholders meeting etc</t>
  </si>
  <si>
    <t>Organize Participatory Monitoring and Evaluation of Development activities</t>
  </si>
  <si>
    <t>Preparation of Various Plans and Reports (MTDP, AAP, CB, PP, IAP etc.)</t>
  </si>
  <si>
    <t>Seminars/conf./workshop/visits</t>
  </si>
  <si>
    <t>Capacity Building for staff</t>
  </si>
  <si>
    <t>Support for security operations</t>
  </si>
  <si>
    <t>Maintenance and fuel for Official vehicles</t>
  </si>
  <si>
    <t>Provision for National Celebrations</t>
  </si>
  <si>
    <t>Support for street naming and property Addressing system</t>
  </si>
  <si>
    <t>Implementation of all agricultural extension services</t>
  </si>
  <si>
    <t>Support for Tourism activities</t>
  </si>
  <si>
    <t>District Response Initiative for Malaria control and NID programs and support for HIV/AIDS and other infectious disease activities</t>
  </si>
  <si>
    <t>National Tree for life planting exercise</t>
  </si>
  <si>
    <t>Provision for climate change activities</t>
  </si>
  <si>
    <t>Provision for National Disaster Management (NADMO) Activities</t>
  </si>
  <si>
    <t xml:space="preserve">Provision for Rural Enterprises and LED activities (Soap and bleach making) </t>
  </si>
  <si>
    <t xml:space="preserve">NALAG Dues </t>
  </si>
  <si>
    <t xml:space="preserve">Provision for Social Accountability programmes- Town Hall Meetings, stakeholders meeting etc </t>
  </si>
  <si>
    <t xml:space="preserve">Capacity Building for staff </t>
  </si>
  <si>
    <t xml:space="preserve">Maintenance and fuel for Official vehicles </t>
  </si>
  <si>
    <t xml:space="preserve">Provision for National Celebrations </t>
  </si>
  <si>
    <t xml:space="preserve">Support for street naming and property Addressing system </t>
  </si>
  <si>
    <t>Drilling and mechanisation of 5no. Boreholes with iron removable plants and with 5no. Rambo 500 tanks at selected schools</t>
  </si>
  <si>
    <t>Construction of collapsed fence wall and repair works at police quarters</t>
  </si>
  <si>
    <t>Construction of 4no. Speed humps and 16no. Installation of road signs at Sankor Junction</t>
  </si>
  <si>
    <t>Fencing of Osbon Payin Market</t>
  </si>
  <si>
    <t>Construction and Erection of 30no. Street light covering 1km from North Campus Gate to Highways</t>
  </si>
  <si>
    <t>Drilling and mechanisation of 8no. Boreholes with 8no. overhead tanks</t>
  </si>
  <si>
    <t>Fencing of Final Disposal site</t>
  </si>
  <si>
    <t>Dredging and disilting</t>
  </si>
  <si>
    <t>independence day celebration</t>
  </si>
  <si>
    <t>Construction of 4no. Semi-Detached Nurses Quarters for 4 CHPS compound</t>
  </si>
  <si>
    <t>Maintenance of final disposal site</t>
  </si>
  <si>
    <t>Renovation of 1no. 2unit classroom block at Methodist A/B</t>
  </si>
  <si>
    <t>Renovation of Anglican school</t>
  </si>
  <si>
    <t>Renovation of WC facility at Zion school</t>
  </si>
  <si>
    <t>Renovation of M/A WC toilet</t>
  </si>
  <si>
    <t>CODA projects</t>
  </si>
  <si>
    <t>Construction of 3unit classroom block at AME Zion ABC</t>
  </si>
  <si>
    <t>Completion of 1 no. 6-seater public toilet at Akosua Village</t>
  </si>
  <si>
    <t>Completion of 1no. CHPS compound at Eyigyaa Lodge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</si>
</sst>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GHC]\ #,##0.00"/>
    <numFmt numFmtId="166" formatCode="&quot;GH₵&quot;#,##0.00"/>
    <numFmt numFmtId="167" formatCode="_-* #,##0_-;\-* #,##0_-;_-* &quot;-&quot;??_-;_-@_-"/>
  </numFmts>
  <fonts count="15"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4"/>
      <color theme="1"/>
      <name val="Calibri"/>
      <family val="2"/>
      <scheme val="minor"/>
    </font>
    <font>
      <sz val="16"/>
      <color theme="1"/>
      <name val="Calibri"/>
      <family val="2"/>
      <scheme val="minor"/>
    </font>
    <font>
      <sz val="20"/>
      <color theme="0"/>
      <name val="Calibri"/>
      <family val="2"/>
      <scheme val="minor"/>
    </font>
    <font>
      <sz val="11"/>
      <color theme="0"/>
      <name val="Calibri"/>
      <family val="2"/>
      <scheme val="minor"/>
    </font>
    <font>
      <sz val="12"/>
      <name val="Calibri"/>
      <family val="2"/>
      <scheme val="minor"/>
    </font>
    <font>
      <sz val="11"/>
      <name val="Calibri"/>
      <family val="2"/>
      <scheme val="minor"/>
    </font>
    <font>
      <b/>
      <sz val="11"/>
      <name val="Calibri"/>
      <family val="2"/>
    </font>
    <font>
      <sz val="11"/>
      <name val="Calibri"/>
      <family val="2"/>
    </font>
    <font>
      <sz val="11"/>
      <color theme="1"/>
      <name val="Times New Roman"/>
      <family val="1"/>
    </font>
    <font>
      <sz val="11"/>
      <color rgb="FFFF0000"/>
      <name val="Calibri"/>
      <family val="2"/>
      <scheme val="minor"/>
    </font>
    <font>
      <sz val="11"/>
      <color rgb="FFFF0000"/>
      <name val="Times New Roman"/>
      <family val="1"/>
    </font>
  </fonts>
  <fills count="8">
    <fill>
      <patternFill patternType="none"/>
    </fill>
    <fill>
      <patternFill patternType="gray125"/>
    </fill>
    <fill>
      <patternFill patternType="solid">
        <fgColor rgb="FF002060"/>
        <bgColor indexed="64"/>
      </patternFill>
    </fill>
    <fill>
      <patternFill patternType="solid">
        <fgColor theme="8" tint="-0.249977111117893"/>
        <bgColor indexed="64"/>
      </patternFill>
    </fill>
    <fill>
      <patternFill patternType="solid">
        <fgColor rgb="FFFFC000"/>
        <bgColor indexed="64"/>
      </patternFill>
    </fill>
    <fill>
      <patternFill patternType="solid">
        <fgColor theme="2" tint="-0.499984740745262"/>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64">
    <xf numFmtId="0" fontId="0" fillId="0" borderId="0" xfId="0"/>
    <xf numFmtId="0" fontId="0" fillId="0" borderId="0" xfId="0" applyAlignment="1">
      <alignment vertical="center"/>
    </xf>
    <xf numFmtId="0" fontId="0" fillId="0" borderId="1" xfId="0" applyBorder="1" applyAlignment="1">
      <alignment vertical="center"/>
    </xf>
    <xf numFmtId="0" fontId="3" fillId="5" borderId="1" xfId="0" applyFont="1" applyFill="1" applyBorder="1" applyAlignment="1">
      <alignment horizontal="center" vertical="center"/>
    </xf>
    <xf numFmtId="9" fontId="0" fillId="0" borderId="1" xfId="1" applyFont="1" applyBorder="1" applyAlignment="1">
      <alignment vertical="center"/>
    </xf>
    <xf numFmtId="165" fontId="0" fillId="0" borderId="1" xfId="0" applyNumberFormat="1" applyBorder="1" applyAlignment="1">
      <alignment vertical="center"/>
    </xf>
    <xf numFmtId="165" fontId="1" fillId="0" borderId="1" xfId="0" applyNumberFormat="1" applyFont="1" applyBorder="1" applyAlignment="1">
      <alignment vertical="center"/>
    </xf>
    <xf numFmtId="0" fontId="3"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9" fontId="1" fillId="0" borderId="1" xfId="1" applyFont="1" applyBorder="1" applyAlignment="1">
      <alignment vertical="center"/>
    </xf>
    <xf numFmtId="0" fontId="3" fillId="5" borderId="4" xfId="0" applyFont="1" applyFill="1" applyBorder="1" applyAlignment="1">
      <alignment horizontal="center" vertical="center"/>
    </xf>
    <xf numFmtId="164" fontId="0" fillId="0" borderId="1" xfId="2" applyFont="1" applyBorder="1" applyAlignment="1">
      <alignment vertical="center"/>
    </xf>
    <xf numFmtId="0" fontId="0" fillId="0" borderId="0" xfId="0" applyAlignment="1">
      <alignment vertical="center" wrapText="1"/>
    </xf>
    <xf numFmtId="0" fontId="1" fillId="0" borderId="1" xfId="0" applyFont="1" applyBorder="1" applyAlignment="1">
      <alignment vertical="center" wrapText="1"/>
    </xf>
    <xf numFmtId="165" fontId="1" fillId="0" borderId="1" xfId="0" applyNumberFormat="1" applyFont="1" applyBorder="1" applyAlignment="1">
      <alignment horizontal="center" vertical="center"/>
    </xf>
    <xf numFmtId="0" fontId="0" fillId="0" borderId="0" xfId="0" applyAlignment="1">
      <alignment horizontal="center" vertical="center"/>
    </xf>
    <xf numFmtId="164" fontId="0" fillId="0" borderId="1" xfId="2" applyFont="1" applyBorder="1" applyAlignment="1">
      <alignment vertical="center" wrapText="1"/>
    </xf>
    <xf numFmtId="167" fontId="0" fillId="0" borderId="1" xfId="2" applyNumberFormat="1" applyFont="1" applyBorder="1" applyAlignment="1">
      <alignment vertical="center"/>
    </xf>
    <xf numFmtId="165" fontId="0" fillId="0" borderId="1" xfId="0" applyNumberFormat="1" applyBorder="1" applyAlignment="1">
      <alignment horizontal="center" vertical="center"/>
    </xf>
    <xf numFmtId="165" fontId="1" fillId="0" borderId="1" xfId="2" applyNumberFormat="1" applyFont="1" applyBorder="1" applyAlignment="1">
      <alignment vertical="center"/>
    </xf>
    <xf numFmtId="0" fontId="0" fillId="0" borderId="1" xfId="0" applyBorder="1" applyAlignment="1">
      <alignment vertical="center" wrapText="1"/>
    </xf>
    <xf numFmtId="164" fontId="0" fillId="0" borderId="1" xfId="0" applyNumberFormat="1" applyBorder="1" applyAlignment="1">
      <alignment vertical="center"/>
    </xf>
    <xf numFmtId="0" fontId="8" fillId="0" borderId="1" xfId="0" applyFont="1" applyBorder="1" applyAlignment="1">
      <alignment wrapText="1"/>
    </xf>
    <xf numFmtId="166" fontId="9" fillId="6" borderId="1" xfId="2" applyNumberFormat="1" applyFont="1" applyFill="1" applyBorder="1" applyAlignment="1">
      <alignment horizontal="center" wrapText="1"/>
    </xf>
    <xf numFmtId="166" fontId="0" fillId="0" borderId="1" xfId="0" applyNumberFormat="1" applyBorder="1" applyAlignment="1">
      <alignment horizontal="center" vertical="center"/>
    </xf>
    <xf numFmtId="165" fontId="10" fillId="0" borderId="7" xfId="0" applyNumberFormat="1" applyFont="1" applyBorder="1" applyAlignment="1">
      <alignment horizontal="center" vertical="center"/>
    </xf>
    <xf numFmtId="0" fontId="0" fillId="0" borderId="0" xfId="0" applyAlignment="1">
      <alignment wrapText="1"/>
    </xf>
    <xf numFmtId="0" fontId="11" fillId="0" borderId="7" xfId="0" applyFont="1" applyBorder="1" applyAlignment="1">
      <alignment vertical="center"/>
    </xf>
    <xf numFmtId="0" fontId="11" fillId="0" borderId="7" xfId="0" applyFont="1" applyBorder="1" applyAlignment="1">
      <alignment vertical="center" wrapText="1"/>
    </xf>
    <xf numFmtId="165" fontId="0" fillId="0" borderId="0" xfId="0" applyNumberFormat="1" applyAlignment="1">
      <alignment horizontal="center" vertical="center"/>
    </xf>
    <xf numFmtId="0" fontId="12" fillId="0" borderId="0" xfId="0" applyFont="1"/>
    <xf numFmtId="0" fontId="12" fillId="0" borderId="0" xfId="0" applyFont="1" applyAlignment="1">
      <alignment wrapText="1"/>
    </xf>
    <xf numFmtId="165" fontId="11" fillId="0" borderId="0" xfId="0" applyNumberFormat="1" applyFont="1" applyAlignment="1">
      <alignment horizontal="center" vertical="center"/>
    </xf>
    <xf numFmtId="165" fontId="0" fillId="0" borderId="1" xfId="0" applyNumberFormat="1" applyBorder="1" applyAlignment="1">
      <alignment horizontal="right" vertical="center"/>
    </xf>
    <xf numFmtId="165" fontId="13" fillId="0" borderId="1" xfId="0" applyNumberFormat="1" applyFont="1" applyBorder="1" applyAlignment="1">
      <alignment vertical="center"/>
    </xf>
    <xf numFmtId="0" fontId="13" fillId="0" borderId="1" xfId="0" applyFont="1" applyBorder="1" applyAlignment="1">
      <alignment vertical="center" wrapText="1"/>
    </xf>
    <xf numFmtId="164" fontId="13" fillId="0" borderId="1" xfId="2" applyFont="1" applyBorder="1" applyAlignment="1">
      <alignment vertical="center" wrapText="1"/>
    </xf>
    <xf numFmtId="165" fontId="0" fillId="0" borderId="0" xfId="0" applyNumberFormat="1" applyAlignment="1">
      <alignment vertical="center"/>
    </xf>
    <xf numFmtId="165" fontId="10" fillId="0" borderId="8" xfId="0" applyNumberFormat="1" applyFont="1" applyBorder="1" applyAlignment="1">
      <alignment horizontal="center" vertical="center"/>
    </xf>
    <xf numFmtId="4" fontId="12" fillId="0" borderId="1" xfId="0" applyNumberFormat="1" applyFont="1" applyBorder="1"/>
    <xf numFmtId="0" fontId="14" fillId="0" borderId="0" xfId="0" applyFont="1" applyAlignment="1">
      <alignment wrapText="1"/>
    </xf>
    <xf numFmtId="0" fontId="14" fillId="0" borderId="0" xfId="0" applyFont="1"/>
    <xf numFmtId="164" fontId="2" fillId="0" borderId="1" xfId="2" applyFont="1" applyBorder="1" applyAlignment="1">
      <alignment vertical="center" wrapText="1"/>
    </xf>
    <xf numFmtId="165" fontId="13" fillId="0" borderId="0" xfId="0" applyNumberFormat="1" applyFont="1" applyAlignment="1">
      <alignment vertical="center"/>
    </xf>
    <xf numFmtId="4" fontId="13" fillId="0" borderId="0" xfId="0" applyNumberFormat="1" applyFont="1"/>
    <xf numFmtId="165" fontId="0" fillId="7" borderId="1" xfId="0" applyNumberFormat="1" applyFill="1" applyBorder="1" applyAlignment="1">
      <alignment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165" fontId="4"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5" fillId="3" borderId="1" xfId="0" applyFont="1" applyFill="1" applyBorder="1" applyAlignment="1">
      <alignment horizontal="lef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0" fillId="4" borderId="1" xfId="0" applyFill="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165" fontId="4" fillId="0" borderId="2" xfId="0" applyNumberFormat="1" applyFont="1" applyBorder="1" applyAlignment="1">
      <alignment horizontal="left" vertical="center"/>
    </xf>
    <xf numFmtId="165" fontId="4" fillId="0" borderId="3" xfId="0" applyNumberFormat="1" applyFont="1" applyBorder="1" applyAlignment="1">
      <alignment horizontal="left" vertical="center"/>
    </xf>
    <xf numFmtId="165" fontId="4" fillId="0" borderId="4" xfId="0" applyNumberFormat="1" applyFont="1" applyBorder="1" applyAlignment="1">
      <alignment horizontal="left" vertical="center"/>
    </xf>
    <xf numFmtId="165" fontId="4" fillId="0" borderId="1" xfId="0" applyNumberFormat="1" applyFont="1" applyBorder="1" applyAlignment="1">
      <alignment horizontal="left"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8"/>
  <sheetViews>
    <sheetView tabSelected="1" showWhiteSpace="0" view="pageLayout" topLeftCell="C1" zoomScale="80" zoomScaleNormal="100" zoomScalePageLayoutView="80" workbookViewId="0">
      <selection activeCell="I64" sqref="I64"/>
    </sheetView>
  </sheetViews>
  <sheetFormatPr defaultColWidth="8.90625" defaultRowHeight="14.5" x14ac:dyDescent="0.35"/>
  <cols>
    <col min="1" max="1" width="5.453125" style="1" customWidth="1"/>
    <col min="2" max="2" width="43.7265625" style="12" customWidth="1"/>
    <col min="3" max="3" width="8.81640625" style="1" customWidth="1"/>
    <col min="4" max="4" width="21.81640625" style="15" customWidth="1"/>
    <col min="5" max="5" width="18.1796875" style="1" customWidth="1"/>
    <col min="6" max="6" width="16.1796875" style="1" customWidth="1"/>
    <col min="7" max="7" width="19.36328125" style="1" customWidth="1"/>
    <col min="8" max="8" width="43.1796875" style="1" customWidth="1"/>
    <col min="9" max="9" width="21.36328125" style="1" customWidth="1"/>
    <col min="10" max="10" width="16" style="1" hidden="1" customWidth="1"/>
    <col min="11" max="11" width="16.90625" style="1" hidden="1" customWidth="1"/>
    <col min="12" max="12" width="16" style="1" hidden="1" customWidth="1"/>
    <col min="13" max="16384" width="8.90625" style="1"/>
  </cols>
  <sheetData>
    <row r="1" spans="1:11" ht="39" customHeight="1" x14ac:dyDescent="0.35">
      <c r="A1" s="49" t="s">
        <v>2</v>
      </c>
      <c r="B1" s="49"/>
      <c r="C1" s="49"/>
      <c r="D1" s="49"/>
      <c r="E1" s="49"/>
      <c r="F1" s="49"/>
      <c r="G1" s="49"/>
      <c r="H1" s="49"/>
      <c r="I1" s="49"/>
    </row>
    <row r="2" spans="1:11" ht="27" customHeight="1" x14ac:dyDescent="0.35">
      <c r="A2" s="50" t="s">
        <v>33</v>
      </c>
      <c r="B2" s="50"/>
      <c r="C2" s="50"/>
      <c r="D2" s="50"/>
      <c r="E2" s="50"/>
      <c r="F2" s="50"/>
      <c r="G2" s="50"/>
      <c r="H2" s="50"/>
      <c r="I2" s="50"/>
    </row>
    <row r="3" spans="1:11" ht="26.4" customHeight="1" x14ac:dyDescent="0.35">
      <c r="A3" s="56" t="s">
        <v>8</v>
      </c>
      <c r="B3" s="56"/>
      <c r="C3" s="60">
        <v>24743935.300000001</v>
      </c>
      <c r="D3" s="60"/>
      <c r="E3" s="48" t="s">
        <v>9</v>
      </c>
      <c r="F3" s="48"/>
      <c r="G3" s="58">
        <v>17963387</v>
      </c>
      <c r="H3" s="58"/>
      <c r="I3" s="59"/>
    </row>
    <row r="4" spans="1:11" ht="26.4" customHeight="1" x14ac:dyDescent="0.35">
      <c r="A4" s="54" t="s">
        <v>7</v>
      </c>
      <c r="B4" s="55"/>
      <c r="C4" s="57">
        <v>28773227</v>
      </c>
      <c r="D4" s="58"/>
      <c r="E4" s="58"/>
      <c r="F4" s="58"/>
      <c r="G4" s="58"/>
      <c r="H4" s="58"/>
      <c r="I4" s="59"/>
    </row>
    <row r="5" spans="1:11" ht="10.75" customHeight="1" x14ac:dyDescent="0.35">
      <c r="A5" s="53"/>
      <c r="B5" s="53"/>
      <c r="C5" s="53"/>
      <c r="D5" s="53"/>
      <c r="E5" s="53"/>
      <c r="F5" s="53"/>
      <c r="G5" s="53"/>
      <c r="H5" s="53"/>
      <c r="I5" s="53"/>
    </row>
    <row r="6" spans="1:11" x14ac:dyDescent="0.35">
      <c r="A6" s="52" t="s">
        <v>0</v>
      </c>
      <c r="B6" s="51" t="s">
        <v>1</v>
      </c>
      <c r="C6" s="51" t="s">
        <v>5</v>
      </c>
      <c r="D6" s="46" t="s">
        <v>3</v>
      </c>
      <c r="E6" s="61">
        <v>2025</v>
      </c>
      <c r="F6" s="62"/>
      <c r="G6" s="63"/>
      <c r="H6" s="10"/>
      <c r="I6" s="3">
        <v>2026</v>
      </c>
    </row>
    <row r="7" spans="1:11" ht="26.4" customHeight="1" x14ac:dyDescent="0.35">
      <c r="A7" s="52"/>
      <c r="B7" s="51"/>
      <c r="C7" s="51"/>
      <c r="D7" s="47"/>
      <c r="E7" s="7" t="s">
        <v>11</v>
      </c>
      <c r="F7" s="7" t="s">
        <v>10</v>
      </c>
      <c r="G7" s="3" t="s">
        <v>4</v>
      </c>
      <c r="H7" s="3"/>
      <c r="I7" s="3" t="s">
        <v>3</v>
      </c>
    </row>
    <row r="8" spans="1:11" ht="24" customHeight="1" x14ac:dyDescent="0.35">
      <c r="A8" s="8">
        <v>1</v>
      </c>
      <c r="B8" s="13" t="s">
        <v>25</v>
      </c>
      <c r="C8" s="4">
        <v>0.25</v>
      </c>
      <c r="D8" s="25">
        <f>$C$3*C8</f>
        <v>6185983.8250000002</v>
      </c>
      <c r="E8" s="5"/>
      <c r="F8" s="2"/>
      <c r="G8" s="2"/>
      <c r="H8" s="13"/>
      <c r="I8" s="6">
        <f>$C$4*C8</f>
        <v>7193306.75</v>
      </c>
    </row>
    <row r="9" spans="1:11" ht="29" x14ac:dyDescent="0.35">
      <c r="A9" s="8"/>
      <c r="B9" s="26" t="s">
        <v>34</v>
      </c>
      <c r="C9" s="4"/>
      <c r="D9" s="18">
        <v>6185983.8300000001</v>
      </c>
      <c r="E9" s="34">
        <v>6185983.8300000001</v>
      </c>
      <c r="F9" s="11">
        <v>1065120</v>
      </c>
      <c r="G9" s="11">
        <f>E9-F9</f>
        <v>5120863.83</v>
      </c>
      <c r="H9" s="26" t="s">
        <v>34</v>
      </c>
      <c r="I9" s="5">
        <v>7193306.75</v>
      </c>
      <c r="J9" s="37">
        <f>D9-F9</f>
        <v>5120863.83</v>
      </c>
      <c r="K9" s="37">
        <f>(I8+J9)-SUM(I9:I10)</f>
        <v>5120863.83</v>
      </c>
    </row>
    <row r="10" spans="1:11" x14ac:dyDescent="0.35">
      <c r="A10" s="8"/>
      <c r="B10" s="20"/>
      <c r="C10" s="4"/>
      <c r="D10" s="18"/>
      <c r="E10" s="5"/>
      <c r="F10" s="2"/>
      <c r="G10" s="11"/>
      <c r="H10" s="11"/>
      <c r="I10" s="5">
        <v>0</v>
      </c>
    </row>
    <row r="11" spans="1:11" ht="28" customHeight="1" x14ac:dyDescent="0.35">
      <c r="A11" s="8">
        <v>2</v>
      </c>
      <c r="B11" s="13" t="s">
        <v>24</v>
      </c>
      <c r="C11" s="4">
        <v>0.1</v>
      </c>
      <c r="D11" s="25">
        <f>$C$3*C11</f>
        <v>2474393.5300000003</v>
      </c>
      <c r="E11" s="5"/>
      <c r="F11" s="21"/>
      <c r="G11" s="21"/>
      <c r="H11" s="21"/>
      <c r="I11" s="6">
        <f>$C$4*C11</f>
        <v>2877322.7</v>
      </c>
    </row>
    <row r="12" spans="1:11" x14ac:dyDescent="0.35">
      <c r="A12" s="8"/>
      <c r="B12" s="27" t="s">
        <v>35</v>
      </c>
      <c r="C12" s="4"/>
      <c r="D12" s="18">
        <v>200000</v>
      </c>
      <c r="E12" s="5">
        <v>469806.55</v>
      </c>
      <c r="F12" s="11">
        <v>0</v>
      </c>
      <c r="G12" s="11">
        <f>E12-F12</f>
        <v>469806.55</v>
      </c>
      <c r="H12" s="27" t="s">
        <v>35</v>
      </c>
      <c r="I12" s="5">
        <v>0</v>
      </c>
    </row>
    <row r="13" spans="1:11" x14ac:dyDescent="0.35">
      <c r="A13" s="8"/>
      <c r="B13" s="27" t="s">
        <v>36</v>
      </c>
      <c r="C13" s="4"/>
      <c r="D13" s="18">
        <v>250000</v>
      </c>
      <c r="E13" s="5">
        <v>208682.25</v>
      </c>
      <c r="F13" s="11">
        <v>195220.25</v>
      </c>
      <c r="G13" s="11">
        <f>E13-F13</f>
        <v>13462</v>
      </c>
      <c r="H13" s="27" t="s">
        <v>36</v>
      </c>
      <c r="I13" s="5">
        <v>0</v>
      </c>
    </row>
    <row r="14" spans="1:11" ht="28" x14ac:dyDescent="0.3">
      <c r="A14" s="8"/>
      <c r="B14" s="31" t="s">
        <v>43</v>
      </c>
      <c r="C14" s="4"/>
      <c r="D14" s="29">
        <v>500000</v>
      </c>
      <c r="E14" s="5"/>
      <c r="F14" s="11"/>
      <c r="G14" s="11"/>
      <c r="H14" s="31" t="s">
        <v>43</v>
      </c>
      <c r="I14" s="5">
        <v>0</v>
      </c>
    </row>
    <row r="15" spans="1:11" ht="28" x14ac:dyDescent="0.3">
      <c r="A15" s="8"/>
      <c r="B15" s="31" t="s">
        <v>44</v>
      </c>
      <c r="C15" s="4"/>
      <c r="D15" s="29">
        <v>500000</v>
      </c>
      <c r="E15" s="5"/>
      <c r="F15" s="11"/>
      <c r="G15" s="11"/>
      <c r="H15" s="31" t="s">
        <v>44</v>
      </c>
      <c r="I15" s="5">
        <v>0</v>
      </c>
    </row>
    <row r="16" spans="1:11" x14ac:dyDescent="0.3">
      <c r="A16" s="8"/>
      <c r="B16" s="30" t="s">
        <v>45</v>
      </c>
      <c r="C16" s="4"/>
      <c r="D16" s="29">
        <v>300000</v>
      </c>
      <c r="E16" s="5"/>
      <c r="F16" s="11"/>
      <c r="G16" s="11"/>
      <c r="H16" s="30" t="s">
        <v>45</v>
      </c>
      <c r="I16" s="5">
        <v>0</v>
      </c>
    </row>
    <row r="17" spans="1:12" x14ac:dyDescent="0.3">
      <c r="A17" s="8"/>
      <c r="B17" s="30" t="s">
        <v>46</v>
      </c>
      <c r="C17" s="4"/>
      <c r="D17" s="29">
        <v>150000</v>
      </c>
      <c r="E17" s="5"/>
      <c r="F17" s="11"/>
      <c r="G17" s="11"/>
      <c r="H17" s="30" t="s">
        <v>46</v>
      </c>
      <c r="I17" s="5">
        <v>0</v>
      </c>
      <c r="L17" s="37">
        <f>I11-I14</f>
        <v>2877322.7</v>
      </c>
    </row>
    <row r="18" spans="1:12" x14ac:dyDescent="0.3">
      <c r="A18" s="8"/>
      <c r="B18" s="30" t="s">
        <v>48</v>
      </c>
      <c r="C18" s="4"/>
      <c r="D18" s="29">
        <v>574393.53</v>
      </c>
      <c r="E18" s="5"/>
      <c r="F18" s="11"/>
      <c r="G18" s="11"/>
      <c r="H18" s="30" t="s">
        <v>48</v>
      </c>
      <c r="I18" s="5">
        <v>0</v>
      </c>
      <c r="J18" s="37">
        <f>D11-(E12+E13)</f>
        <v>1795904.7300000002</v>
      </c>
    </row>
    <row r="19" spans="1:12" ht="29" x14ac:dyDescent="0.3">
      <c r="A19" s="8"/>
      <c r="B19" s="30"/>
      <c r="C19" s="4"/>
      <c r="D19" s="29"/>
      <c r="E19" s="5"/>
      <c r="F19" s="11"/>
      <c r="G19" s="11"/>
      <c r="H19" s="16" t="s">
        <v>104</v>
      </c>
      <c r="I19" s="34">
        <v>2877322.7</v>
      </c>
      <c r="K19" s="43">
        <f>(I11+J18)-SUM(I12:I19)</f>
        <v>1795904.7300000004</v>
      </c>
    </row>
    <row r="20" spans="1:12" ht="31.5" customHeight="1" x14ac:dyDescent="0.35">
      <c r="A20" s="8">
        <v>3</v>
      </c>
      <c r="B20" s="13" t="s">
        <v>23</v>
      </c>
      <c r="C20" s="4">
        <v>0.1</v>
      </c>
      <c r="D20" s="25">
        <f>$C$3*C20</f>
        <v>2474393.5300000003</v>
      </c>
      <c r="E20" s="5">
        <f>E21+E22+E23</f>
        <v>2319749.0300000003</v>
      </c>
      <c r="F20" s="21">
        <f>F21+F22+F23</f>
        <v>717856.2</v>
      </c>
      <c r="G20" s="21">
        <f>G21+G22+G23</f>
        <v>1601892.83</v>
      </c>
      <c r="H20" s="21"/>
      <c r="I20" s="6">
        <f>$C$4*C20</f>
        <v>2877322.7</v>
      </c>
    </row>
    <row r="21" spans="1:12" ht="29" x14ac:dyDescent="0.35">
      <c r="A21" s="8"/>
      <c r="B21" s="28" t="s">
        <v>37</v>
      </c>
      <c r="C21" s="4"/>
      <c r="D21" s="18">
        <v>650000</v>
      </c>
      <c r="E21" s="5">
        <v>658695.81000000006</v>
      </c>
      <c r="F21" s="11">
        <v>357429.15</v>
      </c>
      <c r="G21" s="11">
        <f>E21-F21</f>
        <v>301266.66000000003</v>
      </c>
      <c r="H21" s="28" t="s">
        <v>37</v>
      </c>
      <c r="I21" s="5">
        <v>0</v>
      </c>
    </row>
    <row r="22" spans="1:12" ht="29" x14ac:dyDescent="0.35">
      <c r="A22" s="8"/>
      <c r="B22" s="28" t="s">
        <v>38</v>
      </c>
      <c r="C22" s="4"/>
      <c r="D22" s="18">
        <v>1100000</v>
      </c>
      <c r="E22" s="5">
        <v>1106943.8600000001</v>
      </c>
      <c r="F22" s="11">
        <v>329683.05</v>
      </c>
      <c r="G22" s="11">
        <f>E22-F22</f>
        <v>777260.81</v>
      </c>
      <c r="H22" s="28" t="s">
        <v>38</v>
      </c>
      <c r="I22" s="5">
        <v>323310.28999999998</v>
      </c>
    </row>
    <row r="23" spans="1:12" ht="29" x14ac:dyDescent="0.35">
      <c r="A23" s="8"/>
      <c r="B23" s="20" t="s">
        <v>39</v>
      </c>
      <c r="C23" s="4"/>
      <c r="D23" s="18">
        <v>550000</v>
      </c>
      <c r="E23" s="5">
        <v>554109.36</v>
      </c>
      <c r="F23" s="11">
        <v>30744</v>
      </c>
      <c r="G23" s="11">
        <f>E23-F23</f>
        <v>523365.36</v>
      </c>
      <c r="H23" s="20" t="s">
        <v>39</v>
      </c>
      <c r="I23" s="5">
        <v>0</v>
      </c>
    </row>
    <row r="24" spans="1:12" ht="29" x14ac:dyDescent="0.35">
      <c r="A24" s="8"/>
      <c r="B24" s="20"/>
      <c r="C24" s="4"/>
      <c r="D24" s="18"/>
      <c r="E24" s="5"/>
      <c r="F24" s="11"/>
      <c r="G24" s="11"/>
      <c r="H24" s="20" t="s">
        <v>111</v>
      </c>
      <c r="I24" s="34">
        <v>2354012.41</v>
      </c>
    </row>
    <row r="25" spans="1:12" ht="26.5" customHeight="1" x14ac:dyDescent="0.35">
      <c r="A25" s="8"/>
      <c r="B25" s="20" t="s">
        <v>40</v>
      </c>
      <c r="C25" s="4"/>
      <c r="D25" s="18">
        <v>14393.53</v>
      </c>
      <c r="E25" s="5">
        <v>0</v>
      </c>
      <c r="F25" s="11"/>
      <c r="G25" s="11">
        <f t="shared" ref="G25:G33" si="0">E25-F25</f>
        <v>0</v>
      </c>
      <c r="H25" s="20" t="s">
        <v>40</v>
      </c>
      <c r="I25" s="5">
        <v>100000</v>
      </c>
    </row>
    <row r="26" spans="1:12" ht="29" x14ac:dyDescent="0.35">
      <c r="A26" s="8"/>
      <c r="B26" s="20" t="s">
        <v>41</v>
      </c>
      <c r="C26" s="4"/>
      <c r="D26" s="18">
        <v>10000</v>
      </c>
      <c r="E26" s="5">
        <v>0</v>
      </c>
      <c r="F26" s="11"/>
      <c r="G26" s="11">
        <f t="shared" si="0"/>
        <v>0</v>
      </c>
      <c r="H26" s="20" t="s">
        <v>103</v>
      </c>
      <c r="I26" s="5">
        <v>100000</v>
      </c>
      <c r="L26" s="37">
        <f>I22+I25+I26</f>
        <v>523310.29</v>
      </c>
    </row>
    <row r="27" spans="1:12" ht="25" customHeight="1" x14ac:dyDescent="0.35">
      <c r="A27" s="8"/>
      <c r="B27" s="20" t="s">
        <v>42</v>
      </c>
      <c r="C27" s="4"/>
      <c r="D27" s="18">
        <v>150000</v>
      </c>
      <c r="E27" s="5">
        <v>0</v>
      </c>
      <c r="F27" s="2"/>
      <c r="G27" s="11">
        <f t="shared" si="0"/>
        <v>0</v>
      </c>
      <c r="H27" s="20" t="s">
        <v>42</v>
      </c>
      <c r="I27" s="17">
        <v>0</v>
      </c>
      <c r="L27" s="37">
        <f>I20-L26</f>
        <v>2354012.41</v>
      </c>
    </row>
    <row r="28" spans="1:12" ht="29.5" customHeight="1" x14ac:dyDescent="0.35">
      <c r="A28" s="8">
        <v>4</v>
      </c>
      <c r="B28" s="13" t="s">
        <v>22</v>
      </c>
      <c r="C28" s="4">
        <v>0.1</v>
      </c>
      <c r="D28" s="25">
        <f>$C$3*C28</f>
        <v>2474393.5300000003</v>
      </c>
      <c r="E28" s="5"/>
      <c r="F28" s="2"/>
      <c r="G28" s="2"/>
      <c r="H28" s="2"/>
      <c r="I28" s="6">
        <f>$C$4*C28</f>
        <v>2877322.7</v>
      </c>
      <c r="J28" s="37">
        <f>D20-(E21+E22+E23)</f>
        <v>154644.5</v>
      </c>
      <c r="K28" s="43">
        <f>(I20+J28)-SUM(I21:I27)</f>
        <v>154644.5</v>
      </c>
    </row>
    <row r="29" spans="1:12" ht="42" x14ac:dyDescent="0.3">
      <c r="A29" s="8"/>
      <c r="B29" s="31" t="s">
        <v>49</v>
      </c>
      <c r="C29" s="4"/>
      <c r="D29" s="18">
        <v>74393.53</v>
      </c>
      <c r="E29" s="5">
        <v>0</v>
      </c>
      <c r="F29" s="11">
        <v>48200</v>
      </c>
      <c r="G29" s="11">
        <f t="shared" si="0"/>
        <v>-48200</v>
      </c>
      <c r="H29" s="31" t="s">
        <v>49</v>
      </c>
      <c r="I29" s="5">
        <v>0</v>
      </c>
    </row>
    <row r="30" spans="1:12" ht="42.5" x14ac:dyDescent="0.35">
      <c r="A30" s="8"/>
      <c r="B30" s="31" t="s">
        <v>50</v>
      </c>
      <c r="C30" s="4"/>
      <c r="D30" s="23">
        <v>1200000</v>
      </c>
      <c r="E30" s="5">
        <v>0</v>
      </c>
      <c r="F30" s="11"/>
      <c r="G30" s="11">
        <f t="shared" si="0"/>
        <v>0</v>
      </c>
      <c r="H30" s="31" t="s">
        <v>50</v>
      </c>
      <c r="I30" s="5">
        <v>2877322.7</v>
      </c>
    </row>
    <row r="31" spans="1:12" ht="98" x14ac:dyDescent="0.3">
      <c r="A31" s="8"/>
      <c r="B31" s="31" t="s">
        <v>51</v>
      </c>
      <c r="C31" s="4"/>
      <c r="D31" s="18">
        <v>1200000</v>
      </c>
      <c r="E31" s="5">
        <v>1132290.97</v>
      </c>
      <c r="F31" s="11">
        <v>164250</v>
      </c>
      <c r="G31" s="11">
        <f t="shared" si="0"/>
        <v>968040.97</v>
      </c>
      <c r="H31" s="40" t="s">
        <v>51</v>
      </c>
      <c r="I31" s="5">
        <v>0</v>
      </c>
    </row>
    <row r="32" spans="1:12" ht="31" x14ac:dyDescent="0.35">
      <c r="A32" s="8"/>
      <c r="B32" s="31"/>
      <c r="C32" s="4"/>
      <c r="D32" s="18"/>
      <c r="E32" s="5"/>
      <c r="F32" s="11"/>
      <c r="G32" s="11"/>
      <c r="H32" s="22" t="s">
        <v>100</v>
      </c>
      <c r="I32" s="5">
        <v>0</v>
      </c>
    </row>
    <row r="33" spans="1:12" ht="46.5" x14ac:dyDescent="0.35">
      <c r="A33" s="8"/>
      <c r="B33" s="22" t="s">
        <v>95</v>
      </c>
      <c r="C33" s="4"/>
      <c r="D33" s="18">
        <v>607486.5</v>
      </c>
      <c r="E33" s="5">
        <v>607486.5</v>
      </c>
      <c r="F33" s="11">
        <v>585135</v>
      </c>
      <c r="G33" s="11">
        <f t="shared" si="0"/>
        <v>22351.5</v>
      </c>
      <c r="H33" s="22" t="s">
        <v>95</v>
      </c>
      <c r="I33" s="5">
        <v>0</v>
      </c>
      <c r="J33" s="37">
        <f>D28-(E29+E30+E31)</f>
        <v>1342102.5600000003</v>
      </c>
      <c r="K33" s="37">
        <f>(I28+J33)-SUM(I29:I33)</f>
        <v>1342102.5600000005</v>
      </c>
    </row>
    <row r="34" spans="1:12" ht="25" customHeight="1" x14ac:dyDescent="0.35">
      <c r="A34" s="8"/>
      <c r="B34" s="13" t="s">
        <v>23</v>
      </c>
      <c r="C34" s="4">
        <v>0.1</v>
      </c>
      <c r="D34" s="25">
        <f>$C$3*C34</f>
        <v>2474393.5300000003</v>
      </c>
      <c r="E34" s="5"/>
      <c r="F34" s="2"/>
      <c r="G34" s="2"/>
      <c r="H34" s="20"/>
      <c r="I34" s="6">
        <v>2877322.7</v>
      </c>
    </row>
    <row r="35" spans="1:12" ht="84" x14ac:dyDescent="0.3">
      <c r="A35" s="8"/>
      <c r="B35" s="31" t="s">
        <v>68</v>
      </c>
      <c r="C35" s="4"/>
      <c r="D35" s="32">
        <v>2224393.5299999998</v>
      </c>
      <c r="E35" s="5">
        <v>0</v>
      </c>
      <c r="F35" s="2">
        <v>253800</v>
      </c>
      <c r="G35" s="11">
        <f t="shared" ref="G35:G48" si="1">E35-F35</f>
        <v>-253800</v>
      </c>
      <c r="H35" s="31" t="s">
        <v>68</v>
      </c>
      <c r="I35" s="5">
        <v>2627322.7000000002</v>
      </c>
    </row>
    <row r="36" spans="1:12" ht="25" customHeight="1" x14ac:dyDescent="0.3">
      <c r="A36" s="8"/>
      <c r="B36" s="30" t="s">
        <v>69</v>
      </c>
      <c r="C36" s="4"/>
      <c r="D36" s="29">
        <v>250000</v>
      </c>
      <c r="E36" s="5"/>
      <c r="F36" s="2"/>
      <c r="G36" s="11">
        <f t="shared" si="1"/>
        <v>0</v>
      </c>
      <c r="H36" s="30" t="s">
        <v>69</v>
      </c>
      <c r="I36" s="5">
        <v>250000</v>
      </c>
      <c r="J36" s="37">
        <f>D34-SUM(E35:E36)</f>
        <v>2474393.5300000003</v>
      </c>
      <c r="K36" s="37">
        <f>(I34+J36)-SUM(I35:I36)</f>
        <v>2474393.5300000003</v>
      </c>
    </row>
    <row r="37" spans="1:12" ht="37.5" customHeight="1" x14ac:dyDescent="0.35">
      <c r="A37" s="8">
        <v>5</v>
      </c>
      <c r="B37" s="13" t="s">
        <v>21</v>
      </c>
      <c r="C37" s="4">
        <v>0.1</v>
      </c>
      <c r="D37" s="25">
        <f>$C$3*C37</f>
        <v>2474393.5300000003</v>
      </c>
      <c r="E37" s="5"/>
      <c r="F37" s="2"/>
      <c r="G37" s="2"/>
      <c r="H37" s="2"/>
      <c r="I37" s="6">
        <f>$C$4*C37</f>
        <v>2877322.7</v>
      </c>
    </row>
    <row r="38" spans="1:12" ht="28" x14ac:dyDescent="0.3">
      <c r="A38" s="8"/>
      <c r="B38" s="31" t="s">
        <v>52</v>
      </c>
      <c r="C38" s="4"/>
      <c r="D38" s="18">
        <v>209893.53</v>
      </c>
      <c r="E38" s="5">
        <v>309278.34000000003</v>
      </c>
      <c r="F38" s="11">
        <v>154639.17000000001</v>
      </c>
      <c r="G38" s="11">
        <f t="shared" si="1"/>
        <v>154639.17000000001</v>
      </c>
      <c r="H38" s="31" t="s">
        <v>52</v>
      </c>
      <c r="I38" s="45">
        <v>0</v>
      </c>
    </row>
    <row r="39" spans="1:12" ht="26.5" customHeight="1" x14ac:dyDescent="0.3">
      <c r="A39" s="8"/>
      <c r="B39" s="30" t="s">
        <v>53</v>
      </c>
      <c r="C39" s="4"/>
      <c r="D39" s="18">
        <v>30000</v>
      </c>
      <c r="E39" s="5"/>
      <c r="F39" s="11"/>
      <c r="G39" s="11">
        <f t="shared" si="1"/>
        <v>0</v>
      </c>
      <c r="H39" s="30" t="s">
        <v>53</v>
      </c>
      <c r="I39" s="45">
        <v>0</v>
      </c>
    </row>
    <row r="40" spans="1:12" ht="24.5" customHeight="1" x14ac:dyDescent="0.35">
      <c r="A40" s="8"/>
      <c r="B40" s="22" t="s">
        <v>12</v>
      </c>
      <c r="C40" s="4"/>
      <c r="D40" s="18">
        <v>366274.92</v>
      </c>
      <c r="E40" s="5"/>
      <c r="F40" s="2"/>
      <c r="G40" s="11">
        <f t="shared" si="1"/>
        <v>0</v>
      </c>
      <c r="H40" s="22" t="s">
        <v>12</v>
      </c>
      <c r="I40" s="45">
        <v>0</v>
      </c>
    </row>
    <row r="41" spans="1:12" x14ac:dyDescent="0.3">
      <c r="A41" s="8"/>
      <c r="B41" s="30" t="s">
        <v>13</v>
      </c>
      <c r="C41" s="4"/>
      <c r="D41" s="18">
        <v>523250</v>
      </c>
      <c r="E41" s="5"/>
      <c r="F41" s="2">
        <v>130812.5</v>
      </c>
      <c r="G41" s="11">
        <f t="shared" si="1"/>
        <v>-130812.5</v>
      </c>
      <c r="H41" s="30" t="s">
        <v>13</v>
      </c>
      <c r="I41" s="5">
        <v>523250</v>
      </c>
    </row>
    <row r="42" spans="1:12" x14ac:dyDescent="0.3">
      <c r="A42" s="8"/>
      <c r="B42" s="30" t="s">
        <v>54</v>
      </c>
      <c r="C42" s="4"/>
      <c r="D42" s="18">
        <v>418600</v>
      </c>
      <c r="E42" s="5"/>
      <c r="F42" s="2"/>
      <c r="G42" s="11">
        <f t="shared" si="1"/>
        <v>0</v>
      </c>
      <c r="H42" s="30" t="s">
        <v>54</v>
      </c>
      <c r="I42" s="5">
        <v>418600</v>
      </c>
    </row>
    <row r="43" spans="1:12" x14ac:dyDescent="0.3">
      <c r="A43" s="8"/>
      <c r="B43" s="30" t="s">
        <v>55</v>
      </c>
      <c r="C43" s="4"/>
      <c r="D43" s="18">
        <v>80000</v>
      </c>
      <c r="E43" s="5">
        <v>60320</v>
      </c>
      <c r="F43" s="11">
        <v>60320</v>
      </c>
      <c r="G43" s="11">
        <f t="shared" si="1"/>
        <v>0</v>
      </c>
      <c r="H43" s="30" t="s">
        <v>55</v>
      </c>
      <c r="I43" s="5">
        <v>150000</v>
      </c>
    </row>
    <row r="44" spans="1:12" x14ac:dyDescent="0.3">
      <c r="A44" s="8"/>
      <c r="B44" s="30" t="s">
        <v>56</v>
      </c>
      <c r="C44" s="4"/>
      <c r="D44" s="18">
        <v>400000</v>
      </c>
      <c r="E44" s="5">
        <v>400000</v>
      </c>
      <c r="F44" s="2"/>
      <c r="G44" s="11">
        <f t="shared" si="1"/>
        <v>400000</v>
      </c>
      <c r="H44" s="41" t="s">
        <v>56</v>
      </c>
      <c r="I44" s="5">
        <v>0</v>
      </c>
    </row>
    <row r="45" spans="1:12" ht="24.5" customHeight="1" x14ac:dyDescent="0.3">
      <c r="A45" s="8"/>
      <c r="B45" s="31" t="s">
        <v>57</v>
      </c>
      <c r="C45" s="4"/>
      <c r="D45" s="18">
        <v>62650</v>
      </c>
      <c r="E45" s="5">
        <v>52156.4</v>
      </c>
      <c r="F45" s="2"/>
      <c r="G45" s="11">
        <f t="shared" si="1"/>
        <v>52156.4</v>
      </c>
      <c r="H45" s="40" t="s">
        <v>57</v>
      </c>
      <c r="I45" s="5">
        <v>100000</v>
      </c>
    </row>
    <row r="46" spans="1:12" ht="26.5" customHeight="1" x14ac:dyDescent="0.3">
      <c r="A46" s="8"/>
      <c r="B46" s="31" t="s">
        <v>58</v>
      </c>
      <c r="C46" s="4"/>
      <c r="D46" s="18">
        <v>150000</v>
      </c>
      <c r="E46" s="5"/>
      <c r="F46" s="2"/>
      <c r="G46" s="11">
        <f t="shared" si="1"/>
        <v>0</v>
      </c>
      <c r="H46" s="31" t="s">
        <v>58</v>
      </c>
      <c r="I46" s="5">
        <v>210000</v>
      </c>
    </row>
    <row r="47" spans="1:12" ht="28" x14ac:dyDescent="0.3">
      <c r="A47" s="8"/>
      <c r="B47" s="31" t="s">
        <v>59</v>
      </c>
      <c r="C47" s="4"/>
      <c r="D47" s="18">
        <v>250000</v>
      </c>
      <c r="E47" s="5">
        <v>249997</v>
      </c>
      <c r="F47" s="2">
        <v>238631.5</v>
      </c>
      <c r="G47" s="11">
        <f t="shared" si="1"/>
        <v>11365.5</v>
      </c>
      <c r="H47" s="31" t="s">
        <v>59</v>
      </c>
      <c r="I47" s="5">
        <v>0</v>
      </c>
    </row>
    <row r="48" spans="1:12" ht="27" customHeight="1" x14ac:dyDescent="0.3">
      <c r="A48" s="8"/>
      <c r="B48" s="31" t="s">
        <v>60</v>
      </c>
      <c r="C48" s="4"/>
      <c r="D48" s="18">
        <v>250000</v>
      </c>
      <c r="E48" s="5">
        <v>329893.5</v>
      </c>
      <c r="F48" s="2"/>
      <c r="G48" s="11">
        <f t="shared" si="1"/>
        <v>329893.5</v>
      </c>
      <c r="H48" s="40" t="s">
        <v>105</v>
      </c>
      <c r="I48" s="34">
        <v>396000</v>
      </c>
      <c r="L48" s="37">
        <f>D37-(E38+E39+E40+E41+E42+E44+E43+E45+E47+E46+E48)</f>
        <v>1072748.29</v>
      </c>
    </row>
    <row r="49" spans="1:12" ht="29" x14ac:dyDescent="0.35">
      <c r="A49" s="8"/>
      <c r="B49" s="20"/>
      <c r="C49" s="4"/>
      <c r="D49" s="18">
        <v>0</v>
      </c>
      <c r="E49" s="5"/>
      <c r="F49" s="2"/>
      <c r="G49" s="2"/>
      <c r="H49" s="20" t="s">
        <v>96</v>
      </c>
      <c r="I49" s="45">
        <v>0</v>
      </c>
    </row>
    <row r="50" spans="1:12" x14ac:dyDescent="0.35">
      <c r="A50" s="8"/>
      <c r="B50" s="20"/>
      <c r="C50" s="4"/>
      <c r="D50" s="18">
        <v>0</v>
      </c>
      <c r="E50" s="5"/>
      <c r="F50" s="2"/>
      <c r="G50" s="2"/>
      <c r="H50" s="20" t="s">
        <v>101</v>
      </c>
      <c r="I50" s="5">
        <v>520000</v>
      </c>
    </row>
    <row r="51" spans="1:12" ht="26.5" customHeight="1" x14ac:dyDescent="0.35">
      <c r="A51" s="8"/>
      <c r="B51" s="20"/>
      <c r="C51" s="4"/>
      <c r="D51" s="18">
        <v>0</v>
      </c>
      <c r="E51" s="5"/>
      <c r="F51" s="2"/>
      <c r="G51" s="2"/>
      <c r="H51" s="35" t="s">
        <v>102</v>
      </c>
      <c r="I51" s="5">
        <v>559472.69999999995</v>
      </c>
    </row>
    <row r="52" spans="1:12" ht="26.5" customHeight="1" x14ac:dyDescent="0.35">
      <c r="A52" s="8"/>
      <c r="B52" s="20"/>
      <c r="C52" s="4"/>
      <c r="D52" s="18">
        <v>0</v>
      </c>
      <c r="E52" s="5"/>
      <c r="F52" s="2"/>
      <c r="G52" s="2"/>
      <c r="H52" s="2"/>
      <c r="I52" s="5"/>
      <c r="J52" s="37">
        <f>D37-SUM(E38:E52)</f>
        <v>1072748.29</v>
      </c>
      <c r="K52" s="37">
        <f>(I37+J52)-SUM(I38:I52)</f>
        <v>1072748.29</v>
      </c>
    </row>
    <row r="53" spans="1:12" ht="27" customHeight="1" x14ac:dyDescent="0.35">
      <c r="A53" s="8">
        <v>7</v>
      </c>
      <c r="B53" s="13" t="s">
        <v>20</v>
      </c>
      <c r="C53" s="4">
        <v>0.2</v>
      </c>
      <c r="D53" s="25">
        <f>$C$3*C53</f>
        <v>4948787.0600000005</v>
      </c>
      <c r="E53" s="5"/>
      <c r="F53" s="2"/>
      <c r="G53" s="2"/>
      <c r="H53" s="2"/>
      <c r="I53" s="6">
        <f>$C$4*C53</f>
        <v>5754645.4000000004</v>
      </c>
    </row>
    <row r="54" spans="1:12" x14ac:dyDescent="0.3">
      <c r="A54" s="8"/>
      <c r="B54" s="30" t="s">
        <v>61</v>
      </c>
      <c r="C54" s="4"/>
      <c r="D54" s="18">
        <v>2188787.06</v>
      </c>
      <c r="E54" s="5"/>
      <c r="F54" s="11"/>
      <c r="G54" s="11">
        <f t="shared" ref="G54:G61" si="2">E54-F54</f>
        <v>0</v>
      </c>
      <c r="H54" s="30" t="s">
        <v>61</v>
      </c>
      <c r="I54" s="5">
        <v>3235979.14</v>
      </c>
    </row>
    <row r="55" spans="1:12" x14ac:dyDescent="0.3">
      <c r="A55" s="8"/>
      <c r="B55" s="30" t="s">
        <v>62</v>
      </c>
      <c r="C55" s="4"/>
      <c r="D55" s="18">
        <v>250000</v>
      </c>
      <c r="E55" s="5">
        <v>231119.7</v>
      </c>
      <c r="F55" s="11"/>
      <c r="G55" s="11">
        <f t="shared" si="2"/>
        <v>231119.7</v>
      </c>
      <c r="H55" s="30" t="s">
        <v>62</v>
      </c>
      <c r="I55" s="5">
        <v>0</v>
      </c>
    </row>
    <row r="56" spans="1:12" x14ac:dyDescent="0.3">
      <c r="A56" s="8"/>
      <c r="B56" s="30" t="s">
        <v>63</v>
      </c>
      <c r="C56" s="4"/>
      <c r="D56" s="18">
        <v>1600000</v>
      </c>
      <c r="E56" s="5">
        <v>2626169.6800000002</v>
      </c>
      <c r="F56" s="11"/>
      <c r="G56" s="11">
        <f t="shared" si="2"/>
        <v>2626169.6800000002</v>
      </c>
      <c r="H56" s="30" t="s">
        <v>110</v>
      </c>
      <c r="I56" s="5">
        <v>0</v>
      </c>
    </row>
    <row r="57" spans="1:12" ht="29" customHeight="1" x14ac:dyDescent="0.35">
      <c r="A57" s="8"/>
      <c r="B57" s="20" t="s">
        <v>64</v>
      </c>
      <c r="C57" s="4"/>
      <c r="D57" s="18">
        <v>60000</v>
      </c>
      <c r="E57" s="5">
        <v>55516.27</v>
      </c>
      <c r="F57" s="11">
        <v>55516.27</v>
      </c>
      <c r="G57" s="11">
        <f t="shared" si="2"/>
        <v>0</v>
      </c>
      <c r="H57" s="20" t="s">
        <v>106</v>
      </c>
      <c r="I57" s="5">
        <v>375429.97</v>
      </c>
    </row>
    <row r="58" spans="1:12" x14ac:dyDescent="0.3">
      <c r="A58" s="8"/>
      <c r="B58" s="30" t="s">
        <v>65</v>
      </c>
      <c r="C58" s="4"/>
      <c r="D58" s="18">
        <v>500000</v>
      </c>
      <c r="E58" s="5">
        <v>494089.05</v>
      </c>
      <c r="F58" s="11">
        <v>469348.45</v>
      </c>
      <c r="G58" s="11">
        <f t="shared" si="2"/>
        <v>24740.599999999977</v>
      </c>
      <c r="H58" s="30" t="s">
        <v>107</v>
      </c>
      <c r="I58" s="5">
        <v>375429.97</v>
      </c>
    </row>
    <row r="59" spans="1:12" x14ac:dyDescent="0.3">
      <c r="A59" s="8"/>
      <c r="B59" s="30" t="s">
        <v>47</v>
      </c>
      <c r="C59" s="4"/>
      <c r="D59" s="18">
        <v>50000</v>
      </c>
      <c r="E59" s="5"/>
      <c r="F59" s="11"/>
      <c r="G59" s="11">
        <f t="shared" si="2"/>
        <v>0</v>
      </c>
      <c r="H59" s="30" t="s">
        <v>108</v>
      </c>
      <c r="I59" s="5">
        <v>375429.97</v>
      </c>
    </row>
    <row r="60" spans="1:12" ht="28" x14ac:dyDescent="0.3">
      <c r="A60" s="8"/>
      <c r="B60" s="31" t="s">
        <v>66</v>
      </c>
      <c r="C60" s="4"/>
      <c r="D60" s="18">
        <v>250000</v>
      </c>
      <c r="E60" s="5"/>
      <c r="F60" s="2"/>
      <c r="G60" s="11">
        <f t="shared" si="2"/>
        <v>0</v>
      </c>
      <c r="H60" s="31" t="s">
        <v>109</v>
      </c>
      <c r="I60" s="5">
        <v>300000</v>
      </c>
    </row>
    <row r="61" spans="1:12" ht="27.5" customHeight="1" x14ac:dyDescent="0.3">
      <c r="A61" s="8"/>
      <c r="B61" s="30" t="s">
        <v>67</v>
      </c>
      <c r="C61" s="4"/>
      <c r="D61" s="18">
        <v>50000</v>
      </c>
      <c r="E61" s="5"/>
      <c r="F61" s="2"/>
      <c r="G61" s="11">
        <f t="shared" si="2"/>
        <v>0</v>
      </c>
      <c r="H61" s="30" t="s">
        <v>112</v>
      </c>
      <c r="I61" s="5">
        <v>600000</v>
      </c>
      <c r="L61" s="37">
        <f>D53-(E54+E55+E56+E57+E58+E59+E60+E61)</f>
        <v>1541892.3600000003</v>
      </c>
    </row>
    <row r="62" spans="1:12" x14ac:dyDescent="0.35">
      <c r="A62" s="8"/>
      <c r="B62" s="20"/>
      <c r="C62" s="4"/>
      <c r="D62" s="18">
        <v>0</v>
      </c>
      <c r="E62" s="5"/>
      <c r="F62" s="2"/>
      <c r="G62" s="11"/>
      <c r="H62" s="42" t="s">
        <v>98</v>
      </c>
      <c r="I62" s="5">
        <v>27188.25</v>
      </c>
    </row>
    <row r="63" spans="1:12" ht="29" x14ac:dyDescent="0.35">
      <c r="A63" s="8"/>
      <c r="B63" s="20"/>
      <c r="C63" s="4"/>
      <c r="D63" s="18">
        <v>0</v>
      </c>
      <c r="E63" s="5"/>
      <c r="F63" s="2"/>
      <c r="G63" s="11"/>
      <c r="H63" s="42" t="s">
        <v>97</v>
      </c>
      <c r="I63" s="5">
        <v>12002.7</v>
      </c>
    </row>
    <row r="64" spans="1:12" ht="43.5" x14ac:dyDescent="0.35">
      <c r="A64" s="8"/>
      <c r="B64" s="20"/>
      <c r="C64" s="4"/>
      <c r="D64" s="18">
        <v>0</v>
      </c>
      <c r="E64" s="5"/>
      <c r="F64" s="2"/>
      <c r="G64" s="11"/>
      <c r="H64" s="42" t="s">
        <v>99</v>
      </c>
      <c r="I64" s="5">
        <v>65118.1</v>
      </c>
    </row>
    <row r="65" spans="1:11" ht="28" x14ac:dyDescent="0.3">
      <c r="A65" s="8"/>
      <c r="B65" s="20"/>
      <c r="C65" s="4"/>
      <c r="D65" s="18">
        <v>0</v>
      </c>
      <c r="E65" s="5"/>
      <c r="F65" s="11"/>
      <c r="G65" s="11"/>
      <c r="H65" s="31" t="s">
        <v>113</v>
      </c>
      <c r="I65" s="5">
        <v>400000</v>
      </c>
    </row>
    <row r="66" spans="1:11" x14ac:dyDescent="0.35">
      <c r="A66" s="8"/>
      <c r="B66" s="20"/>
      <c r="C66" s="4"/>
      <c r="D66" s="18">
        <v>0</v>
      </c>
      <c r="E66" s="5"/>
      <c r="F66" s="11"/>
      <c r="G66" s="11"/>
      <c r="H66" s="36"/>
      <c r="I66" s="5">
        <v>0</v>
      </c>
    </row>
    <row r="67" spans="1:11" x14ac:dyDescent="0.35">
      <c r="A67" s="8"/>
      <c r="B67" s="20"/>
      <c r="C67" s="4"/>
      <c r="D67" s="18">
        <v>0</v>
      </c>
      <c r="E67" s="5"/>
      <c r="F67" s="2"/>
      <c r="G67" s="11"/>
      <c r="H67" s="36"/>
      <c r="I67" s="5">
        <v>0</v>
      </c>
    </row>
    <row r="68" spans="1:11" x14ac:dyDescent="0.35">
      <c r="A68" s="8"/>
      <c r="B68" s="20"/>
      <c r="C68" s="4"/>
      <c r="D68" s="18">
        <v>0</v>
      </c>
      <c r="E68" s="5"/>
      <c r="F68" s="11"/>
      <c r="G68" s="11"/>
      <c r="H68" s="36"/>
      <c r="I68" s="5">
        <v>0</v>
      </c>
    </row>
    <row r="69" spans="1:11" x14ac:dyDescent="0.35">
      <c r="A69" s="8"/>
      <c r="B69" s="20"/>
      <c r="C69" s="4"/>
      <c r="D69" s="18"/>
      <c r="E69" s="5"/>
      <c r="F69" s="11"/>
      <c r="G69" s="11"/>
      <c r="H69" s="36"/>
      <c r="I69" s="5">
        <v>0</v>
      </c>
    </row>
    <row r="70" spans="1:11" x14ac:dyDescent="0.35">
      <c r="A70" s="8"/>
      <c r="B70" s="20"/>
      <c r="C70" s="4"/>
      <c r="D70" s="18"/>
      <c r="E70" s="5"/>
      <c r="F70" s="11"/>
      <c r="G70" s="11"/>
      <c r="H70" s="36"/>
      <c r="I70" s="5">
        <v>0</v>
      </c>
    </row>
    <row r="71" spans="1:11" x14ac:dyDescent="0.35">
      <c r="A71" s="8"/>
      <c r="B71" s="20"/>
      <c r="C71" s="4"/>
      <c r="D71" s="18"/>
      <c r="E71" s="5"/>
      <c r="F71" s="11"/>
      <c r="G71" s="11"/>
      <c r="H71" s="36"/>
      <c r="I71" s="5">
        <v>0</v>
      </c>
      <c r="J71" s="37">
        <f>D53-SUM(E54:E71)</f>
        <v>1541892.3600000003</v>
      </c>
      <c r="K71" s="37">
        <f>(I53+J71)-SUM(I54:I71)</f>
        <v>1529959.6600000011</v>
      </c>
    </row>
    <row r="72" spans="1:11" ht="26" customHeight="1" x14ac:dyDescent="0.35">
      <c r="A72" s="8">
        <v>8</v>
      </c>
      <c r="B72" s="13" t="s">
        <v>26</v>
      </c>
      <c r="C72" s="4">
        <v>0.05</v>
      </c>
      <c r="D72" s="38">
        <f>$C$3*C72</f>
        <v>1237196.7650000001</v>
      </c>
      <c r="E72" s="5"/>
      <c r="F72" s="2"/>
      <c r="G72" s="2"/>
      <c r="H72" s="2"/>
      <c r="I72" s="6">
        <f>$C$4*C72</f>
        <v>1438661.35</v>
      </c>
    </row>
    <row r="73" spans="1:11" ht="28.5" customHeight="1" x14ac:dyDescent="0.35">
      <c r="A73" s="8"/>
      <c r="B73" s="30" t="s">
        <v>70</v>
      </c>
      <c r="C73" s="4"/>
      <c r="D73" s="39">
        <v>39590.300000000003</v>
      </c>
      <c r="E73" s="5"/>
      <c r="F73" s="11"/>
      <c r="G73" s="2"/>
      <c r="H73" t="s">
        <v>89</v>
      </c>
      <c r="I73" s="44">
        <v>92074.33</v>
      </c>
    </row>
    <row r="74" spans="1:11" ht="25" customHeight="1" x14ac:dyDescent="0.35">
      <c r="A74" s="8"/>
      <c r="B74" s="30" t="s">
        <v>71</v>
      </c>
      <c r="C74" s="4"/>
      <c r="D74" s="39">
        <v>50000</v>
      </c>
      <c r="E74" s="5"/>
      <c r="F74" s="11"/>
      <c r="G74" s="2"/>
      <c r="H74" t="s">
        <v>71</v>
      </c>
      <c r="I74" s="5">
        <v>50000</v>
      </c>
    </row>
    <row r="75" spans="1:11" ht="39.5" customHeight="1" x14ac:dyDescent="0.35">
      <c r="A75" s="8"/>
      <c r="B75" s="30" t="s">
        <v>72</v>
      </c>
      <c r="C75" s="4"/>
      <c r="D75" s="39">
        <v>60000</v>
      </c>
      <c r="E75" s="5"/>
      <c r="F75" s="11"/>
      <c r="G75" s="2"/>
      <c r="H75" t="s">
        <v>72</v>
      </c>
      <c r="I75" s="5">
        <v>60000</v>
      </c>
    </row>
    <row r="76" spans="1:11" ht="31.5" customHeight="1" x14ac:dyDescent="0.35">
      <c r="A76" s="8"/>
      <c r="B76" s="31" t="s">
        <v>73</v>
      </c>
      <c r="C76" s="4"/>
      <c r="D76" s="39">
        <v>80000</v>
      </c>
      <c r="E76" s="5"/>
      <c r="F76" s="11"/>
      <c r="G76" s="2"/>
      <c r="H76" s="26" t="s">
        <v>90</v>
      </c>
      <c r="I76" s="5">
        <v>80000</v>
      </c>
    </row>
    <row r="77" spans="1:11" ht="28.5" customHeight="1" x14ac:dyDescent="0.35">
      <c r="A77" s="8"/>
      <c r="B77" s="31" t="s">
        <v>74</v>
      </c>
      <c r="C77" s="4"/>
      <c r="D77" s="39">
        <v>60000</v>
      </c>
      <c r="E77" s="5"/>
      <c r="F77" s="11"/>
      <c r="G77" s="2"/>
      <c r="H77" s="26" t="s">
        <v>74</v>
      </c>
      <c r="I77" s="5">
        <v>60000</v>
      </c>
    </row>
    <row r="78" spans="1:11" ht="26.5" customHeight="1" x14ac:dyDescent="0.35">
      <c r="A78" s="8"/>
      <c r="B78" s="31" t="s">
        <v>75</v>
      </c>
      <c r="C78" s="4"/>
      <c r="D78" s="39">
        <v>300000</v>
      </c>
      <c r="E78" s="5"/>
      <c r="F78" s="11"/>
      <c r="G78" s="2"/>
      <c r="H78" s="26" t="s">
        <v>75</v>
      </c>
      <c r="I78" s="5">
        <v>200000</v>
      </c>
    </row>
    <row r="79" spans="1:11" ht="26.5" customHeight="1" x14ac:dyDescent="0.35">
      <c r="A79" s="8"/>
      <c r="B79" s="30" t="s">
        <v>76</v>
      </c>
      <c r="C79" s="4"/>
      <c r="D79" s="39">
        <v>95746.63</v>
      </c>
      <c r="E79" s="5"/>
      <c r="F79" s="11"/>
      <c r="G79" s="2"/>
      <c r="H79" t="s">
        <v>76</v>
      </c>
      <c r="I79" s="5">
        <v>97717.05</v>
      </c>
    </row>
    <row r="80" spans="1:11" x14ac:dyDescent="0.35">
      <c r="A80" s="8"/>
      <c r="B80" s="30" t="s">
        <v>77</v>
      </c>
      <c r="C80" s="4"/>
      <c r="D80" s="39">
        <v>40000</v>
      </c>
      <c r="E80" s="5"/>
      <c r="F80" s="11"/>
      <c r="G80" s="2"/>
      <c r="H80" t="s">
        <v>91</v>
      </c>
      <c r="I80" s="5">
        <v>45000</v>
      </c>
    </row>
    <row r="81" spans="1:9" ht="29" customHeight="1" x14ac:dyDescent="0.35">
      <c r="A81" s="8"/>
      <c r="B81" s="30" t="s">
        <v>78</v>
      </c>
      <c r="C81" s="4"/>
      <c r="D81" s="39">
        <v>50000</v>
      </c>
      <c r="E81" s="5"/>
      <c r="F81" s="11"/>
      <c r="G81" s="2"/>
      <c r="H81" t="s">
        <v>78</v>
      </c>
      <c r="I81" s="5">
        <v>50000</v>
      </c>
    </row>
    <row r="82" spans="1:9" x14ac:dyDescent="0.35">
      <c r="A82" s="8"/>
      <c r="B82" s="30" t="s">
        <v>79</v>
      </c>
      <c r="C82" s="4"/>
      <c r="D82" s="39">
        <v>100000</v>
      </c>
      <c r="E82" s="5"/>
      <c r="F82" s="11"/>
      <c r="G82" s="2"/>
      <c r="H82" t="s">
        <v>92</v>
      </c>
      <c r="I82" s="5">
        <v>150000</v>
      </c>
    </row>
    <row r="83" spans="1:9" x14ac:dyDescent="0.35">
      <c r="A83" s="8"/>
      <c r="B83" s="30" t="s">
        <v>80</v>
      </c>
      <c r="C83" s="4"/>
      <c r="D83" s="39">
        <v>100000</v>
      </c>
      <c r="E83" s="5"/>
      <c r="F83" s="11"/>
      <c r="G83" s="2"/>
      <c r="H83" t="s">
        <v>93</v>
      </c>
      <c r="I83" s="5">
        <v>100000</v>
      </c>
    </row>
    <row r="84" spans="1:9" ht="29" x14ac:dyDescent="0.35">
      <c r="A84" s="8"/>
      <c r="B84" s="31" t="s">
        <v>81</v>
      </c>
      <c r="C84" s="4"/>
      <c r="D84" s="39">
        <v>20000</v>
      </c>
      <c r="E84" s="5"/>
      <c r="F84" s="11"/>
      <c r="G84" s="2"/>
      <c r="H84" s="26" t="s">
        <v>94</v>
      </c>
      <c r="I84" s="5">
        <v>20000</v>
      </c>
    </row>
    <row r="85" spans="1:9" x14ac:dyDescent="0.35">
      <c r="A85" s="8"/>
      <c r="B85" s="30" t="s">
        <v>82</v>
      </c>
      <c r="C85" s="4"/>
      <c r="D85" s="39">
        <v>30000</v>
      </c>
      <c r="E85" s="5"/>
      <c r="F85" s="11"/>
      <c r="G85" s="2"/>
      <c r="H85" t="s">
        <v>82</v>
      </c>
      <c r="I85" s="5">
        <v>36528.300000000003</v>
      </c>
    </row>
    <row r="86" spans="1:9" ht="22" customHeight="1" x14ac:dyDescent="0.3">
      <c r="A86" s="8"/>
      <c r="B86" s="30" t="s">
        <v>83</v>
      </c>
      <c r="C86" s="4"/>
      <c r="D86" s="39">
        <v>30000</v>
      </c>
      <c r="E86" s="5"/>
      <c r="F86" s="11"/>
      <c r="G86" s="2"/>
      <c r="H86" s="30" t="s">
        <v>83</v>
      </c>
      <c r="I86" s="5"/>
    </row>
    <row r="87" spans="1:9" ht="41" customHeight="1" x14ac:dyDescent="0.35">
      <c r="A87" s="8"/>
      <c r="B87" s="20" t="s">
        <v>84</v>
      </c>
      <c r="C87" s="4"/>
      <c r="D87" s="33">
        <v>61859.839999999997</v>
      </c>
      <c r="E87" s="5"/>
      <c r="F87" s="11"/>
      <c r="G87" s="2"/>
      <c r="H87" s="20" t="s">
        <v>84</v>
      </c>
      <c r="I87" s="34">
        <v>143866.14000000001</v>
      </c>
    </row>
    <row r="88" spans="1:9" ht="26.5" customHeight="1" x14ac:dyDescent="0.35">
      <c r="A88" s="8"/>
      <c r="B88" s="20" t="s">
        <v>85</v>
      </c>
      <c r="C88" s="4"/>
      <c r="D88" s="33">
        <v>20000</v>
      </c>
      <c r="E88" s="5"/>
      <c r="F88" s="11"/>
      <c r="G88" s="2"/>
      <c r="H88" s="20" t="s">
        <v>27</v>
      </c>
      <c r="I88" s="5">
        <v>30000</v>
      </c>
    </row>
    <row r="89" spans="1:9" ht="23.5" customHeight="1" x14ac:dyDescent="0.35">
      <c r="A89" s="8"/>
      <c r="B89" s="20" t="s">
        <v>86</v>
      </c>
      <c r="C89" s="4"/>
      <c r="D89" s="33">
        <v>20000</v>
      </c>
      <c r="E89" s="5"/>
      <c r="F89" s="11"/>
      <c r="G89" s="2"/>
      <c r="H89" s="20" t="s">
        <v>14</v>
      </c>
      <c r="I89" s="5">
        <v>10000</v>
      </c>
    </row>
    <row r="90" spans="1:9" ht="29" x14ac:dyDescent="0.35">
      <c r="A90" s="8"/>
      <c r="B90" s="20" t="s">
        <v>87</v>
      </c>
      <c r="C90" s="4"/>
      <c r="D90" s="33">
        <v>50000</v>
      </c>
      <c r="E90" s="5"/>
      <c r="F90" s="11"/>
      <c r="G90" s="2"/>
      <c r="H90" s="20" t="s">
        <v>15</v>
      </c>
      <c r="I90" s="5">
        <v>80000</v>
      </c>
    </row>
    <row r="91" spans="1:9" ht="22" customHeight="1" x14ac:dyDescent="0.35">
      <c r="A91" s="8"/>
      <c r="B91" s="20" t="s">
        <v>88</v>
      </c>
      <c r="C91" s="4"/>
      <c r="D91" s="33">
        <v>30000</v>
      </c>
      <c r="E91" s="5"/>
      <c r="F91" s="11"/>
      <c r="G91" s="2"/>
      <c r="H91" s="20" t="s">
        <v>16</v>
      </c>
      <c r="I91" s="5">
        <v>40000</v>
      </c>
    </row>
    <row r="92" spans="1:9" ht="22.5" customHeight="1" x14ac:dyDescent="0.35">
      <c r="A92" s="8"/>
      <c r="B92" s="20"/>
      <c r="C92" s="4"/>
      <c r="D92" s="18"/>
      <c r="E92" s="5"/>
      <c r="F92" s="11"/>
      <c r="G92" s="2"/>
      <c r="H92" s="20" t="s">
        <v>17</v>
      </c>
      <c r="I92" s="5">
        <v>43475.53</v>
      </c>
    </row>
    <row r="93" spans="1:9" ht="26.5" customHeight="1" x14ac:dyDescent="0.35">
      <c r="A93" s="8"/>
      <c r="B93" s="20"/>
      <c r="C93" s="4"/>
      <c r="D93" s="18"/>
      <c r="E93" s="5"/>
      <c r="F93" s="11"/>
      <c r="G93" s="2"/>
      <c r="H93" s="20" t="s">
        <v>18</v>
      </c>
      <c r="I93" s="5">
        <v>50000</v>
      </c>
    </row>
    <row r="94" spans="1:9" ht="27.5" customHeight="1" x14ac:dyDescent="0.35">
      <c r="A94" s="8"/>
      <c r="B94" s="20"/>
      <c r="C94" s="2"/>
      <c r="D94" s="24"/>
      <c r="E94" s="2"/>
      <c r="F94" s="11"/>
      <c r="G94" s="2"/>
      <c r="H94" s="20" t="s">
        <v>28</v>
      </c>
      <c r="I94" s="2" t="s">
        <v>31</v>
      </c>
    </row>
    <row r="95" spans="1:9" ht="15.5" x14ac:dyDescent="0.35">
      <c r="A95" s="8"/>
      <c r="B95" s="22"/>
      <c r="C95" s="4"/>
      <c r="D95" s="18"/>
      <c r="E95" s="5">
        <v>0</v>
      </c>
      <c r="F95" s="2">
        <v>0</v>
      </c>
      <c r="G95" s="11">
        <v>125718.08</v>
      </c>
      <c r="H95" s="16" t="s">
        <v>29</v>
      </c>
      <c r="I95" s="11" t="s">
        <v>32</v>
      </c>
    </row>
    <row r="96" spans="1:9" ht="15.5" x14ac:dyDescent="0.35">
      <c r="A96" s="8"/>
      <c r="B96" s="22"/>
      <c r="C96" s="4"/>
      <c r="D96" s="18"/>
      <c r="E96" s="5"/>
      <c r="F96" s="2"/>
      <c r="G96" s="11"/>
      <c r="H96" s="16" t="s">
        <v>19</v>
      </c>
      <c r="I96" s="2"/>
    </row>
    <row r="97" spans="1:9" ht="15.5" x14ac:dyDescent="0.35">
      <c r="A97" s="8"/>
      <c r="B97" s="22"/>
      <c r="C97" s="4"/>
      <c r="D97" s="18"/>
      <c r="E97" s="5"/>
      <c r="F97" s="2"/>
      <c r="G97" s="11"/>
      <c r="H97" s="16" t="s">
        <v>30</v>
      </c>
      <c r="I97" s="2"/>
    </row>
    <row r="98" spans="1:9" x14ac:dyDescent="0.35">
      <c r="A98" s="8"/>
      <c r="B98" s="13" t="s">
        <v>6</v>
      </c>
      <c r="C98" s="9">
        <f>SUM(C8:C94)</f>
        <v>1</v>
      </c>
      <c r="D98" s="14">
        <f>D72+D53+D37+D28+D20+D11+D9+D34</f>
        <v>24743935.305000007</v>
      </c>
      <c r="E98" s="6">
        <f>SUM(E8:E94)</f>
        <v>18052288.100000001</v>
      </c>
      <c r="F98" s="6">
        <f>SUM(F8:F94)</f>
        <v>4856705.54</v>
      </c>
      <c r="G98" s="6">
        <f>SUM(G8:G94)</f>
        <v>13195582.559999999</v>
      </c>
      <c r="H98" s="6"/>
      <c r="I98" s="19">
        <v>27818886.050000001</v>
      </c>
    </row>
  </sheetData>
  <mergeCells count="14">
    <mergeCell ref="D6:D7"/>
    <mergeCell ref="E3:F3"/>
    <mergeCell ref="A1:I1"/>
    <mergeCell ref="A2:I2"/>
    <mergeCell ref="B6:B7"/>
    <mergeCell ref="A6:A7"/>
    <mergeCell ref="A5:I5"/>
    <mergeCell ref="C6:C7"/>
    <mergeCell ref="A4:B4"/>
    <mergeCell ref="A3:B3"/>
    <mergeCell ref="C4:I4"/>
    <mergeCell ref="C3:D3"/>
    <mergeCell ref="G3:I3"/>
    <mergeCell ref="E6:G6"/>
  </mergeCells>
  <pageMargins left="0.70866141732283472" right="0.70866141732283472" top="0.74803149606299213" bottom="0.74803149606299213" header="0.31496062992125984" footer="0.31496062992125984"/>
  <pageSetup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DACF</vt:lpstr>
      <vt:lpstr>DACF!Print_Titles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Ashikai Doku</dc:creator>
  <cp:lastModifiedBy>ASEMA</cp:lastModifiedBy>
  <cp:lastPrinted>2026-06-17T14:00:02Z</cp:lastPrinted>
  <dcterms:created xsi:type="dcterms:W3CDTF">2025-06-12T10:13:45Z</dcterms:created>
  <dcterms:modified xsi:type="dcterms:W3CDTF">2026-07-01T11:34:55Z</dcterms:modified>
</cp:coreProperties>
</file>